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April 2026\Fortnightly\Portfolio\"/>
    </mc:Choice>
  </mc:AlternateContent>
  <xr:revisionPtr revIDLastSave="0" documentId="8_{9D32E1D0-97DC-4AEA-8D45-1D267ADC163E}" xr6:coauthVersionLast="47" xr6:coauthVersionMax="47" xr10:uidLastSave="{00000000-0000-0000-0000-000000000000}"/>
  <bookViews>
    <workbookView xWindow="-110" yWindow="-110" windowWidth="19420" windowHeight="10300" xr2:uid="{31EECE8B-01AD-457D-A47C-4751B59AB48B}"/>
  </bookViews>
  <sheets>
    <sheet name="Portfolio ASIF02" sheetId="1" r:id="rId1"/>
  </sheets>
  <externalReferences>
    <externalReference r:id="rId2"/>
  </externalReference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B143" i="1"/>
  <c r="B133" i="1"/>
  <c r="B122" i="1"/>
  <c r="A86" i="1"/>
  <c r="A85" i="1"/>
  <c r="F76" i="1"/>
  <c r="F77" i="1" s="1"/>
  <c r="G75" i="1"/>
  <c r="G76" i="1" s="1"/>
  <c r="G77" i="1" s="1"/>
  <c r="F73" i="1"/>
  <c r="G72" i="1"/>
  <c r="G73" i="1" s="1"/>
  <c r="F72" i="1"/>
  <c r="G69" i="1"/>
  <c r="G68" i="1"/>
  <c r="F62" i="1"/>
  <c r="F65" i="1" s="1"/>
  <c r="G58" i="1"/>
  <c r="G55" i="1"/>
  <c r="G54" i="1"/>
  <c r="F54" i="1"/>
  <c r="F78" i="1" s="1"/>
  <c r="G78" i="1" s="1"/>
  <c r="G51" i="1"/>
  <c r="G50" i="1"/>
  <c r="F47" i="1"/>
  <c r="F44" i="1"/>
  <c r="G44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7" i="1" l="1"/>
  <c r="A96" i="1"/>
  <c r="A99" i="1" s="1"/>
  <c r="F55" i="1"/>
  <c r="A97" i="1"/>
  <c r="A98" i="1"/>
  <c r="G62" i="1"/>
  <c r="G65" i="1" s="1"/>
  <c r="A100" i="1" l="1"/>
  <c r="A101" i="1" s="1"/>
  <c r="A102" i="1" s="1"/>
  <c r="G79" i="1"/>
</calcChain>
</file>

<file path=xl/sharedStrings.xml><?xml version="1.0" encoding="utf-8"?>
<sst xmlns="http://schemas.openxmlformats.org/spreadsheetml/2006/main" count="246" uniqueCount="179">
  <si>
    <t>Arudha Equity Long-Short Fund</t>
  </si>
  <si>
    <t>Monthly Portfolio Statement as on 30 April,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</si>
  <si>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</si>
  <si>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</si>
  <si>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</si>
  <si>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</si>
  <si>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</si>
  <si>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</si>
  <si>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</si>
  <si>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</si>
  <si>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</si>
  <si>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State Bank of India</t>
  </si>
  <si>
    <t>INE062A01020</t>
  </si>
  <si>
    <t>Banks</t>
  </si>
  <si>
    <t>ICICI Bank Ltd</t>
  </si>
  <si>
    <t>INE090A01021</t>
  </si>
  <si>
    <t>Info Edge India Ltd</t>
  </si>
  <si>
    <t>INE663F01032</t>
  </si>
  <si>
    <t>Retailing</t>
  </si>
  <si>
    <t>Mahindra and Mahindra Ltd</t>
  </si>
  <si>
    <t>INE101A01026</t>
  </si>
  <si>
    <t>Automobiles</t>
  </si>
  <si>
    <t>Persistent Systems Ltd</t>
  </si>
  <si>
    <t>INE262H01021</t>
  </si>
  <si>
    <t>IT - Software</t>
  </si>
  <si>
    <t>HCL Technologies Limited</t>
  </si>
  <si>
    <t>INE860A01027</t>
  </si>
  <si>
    <t>Ipca Laboratories Limited</t>
  </si>
  <si>
    <t>INE571A01038</t>
  </si>
  <si>
    <t>Pharmaceuticals &amp; Biotechnology</t>
  </si>
  <si>
    <t>LTM Ltd</t>
  </si>
  <si>
    <t>INE214T01019</t>
  </si>
  <si>
    <t>Power Grid Corporation Of India Limited</t>
  </si>
  <si>
    <t>INE752E01010</t>
  </si>
  <si>
    <t>Power</t>
  </si>
  <si>
    <t>Oracle Financial Services Software Ltd</t>
  </si>
  <si>
    <t>INE881D01027</t>
  </si>
  <si>
    <t>TVS Motor Company Ltd</t>
  </si>
  <si>
    <t>INE494B01023</t>
  </si>
  <si>
    <t>DLF Limited</t>
  </si>
  <si>
    <t>INE271C01023</t>
  </si>
  <si>
    <t>Realty</t>
  </si>
  <si>
    <t>Aadhar Housing Finance Ltd.</t>
  </si>
  <si>
    <t>INE883F01010</t>
  </si>
  <si>
    <t>Finance</t>
  </si>
  <si>
    <t>Aavas Financiers Ltd.</t>
  </si>
  <si>
    <t>INE216P01012</t>
  </si>
  <si>
    <t>Ajanta Pharmaceuticals Ltd.</t>
  </si>
  <si>
    <t>INE031B01049</t>
  </si>
  <si>
    <t>Apollo Hospitals Enterprise Ltd.</t>
  </si>
  <si>
    <t>INE437A01024</t>
  </si>
  <si>
    <t>Healthcare Services</t>
  </si>
  <si>
    <t>Bharti Airtel Ltd.</t>
  </si>
  <si>
    <t>INE397D01024</t>
  </si>
  <si>
    <t>Telecom - Services</t>
  </si>
  <si>
    <t>Brigade Enterprises Ltd.</t>
  </si>
  <si>
    <t>INE791I01019</t>
  </si>
  <si>
    <t>Coal India Ltd.</t>
  </si>
  <si>
    <t>INE522F01014</t>
  </si>
  <si>
    <t>Consumable Fuels</t>
  </si>
  <si>
    <t>Coromandel International Ltd.</t>
  </si>
  <si>
    <t>INE169A01031</t>
  </si>
  <si>
    <t>Fertilizers &amp; Agrochemicals</t>
  </si>
  <si>
    <t>Eureka Forbes Ltd.</t>
  </si>
  <si>
    <t>INE0KCE01017</t>
  </si>
  <si>
    <t>Consumer Durables</t>
  </si>
  <si>
    <t>Fortis Healthcare Ltd.</t>
  </si>
  <si>
    <t>INE061F01013</t>
  </si>
  <si>
    <t>Healthcare Global Enterprises Ltd.</t>
  </si>
  <si>
    <t>INE075I01017</t>
  </si>
  <si>
    <t>HDFC Asset Management Company Ltd.</t>
  </si>
  <si>
    <t>INE127D01025</t>
  </si>
  <si>
    <t>Capital Markets</t>
  </si>
  <si>
    <t>HDFC Bank Ltd.</t>
  </si>
  <si>
    <t>INE040A01034</t>
  </si>
  <si>
    <t>ICICI Lombard General Insurance Company</t>
  </si>
  <si>
    <t>INE765G01017</t>
  </si>
  <si>
    <t>Insurance</t>
  </si>
  <si>
    <t>Indus Towers Ltd.</t>
  </si>
  <si>
    <t>INE121J01017</t>
  </si>
  <si>
    <t>Infosys Ltd.</t>
  </si>
  <si>
    <t>INE009A01021</t>
  </si>
  <si>
    <t>Interarch Building Solutions Ltd.</t>
  </si>
  <si>
    <t>INE00M901018</t>
  </si>
  <si>
    <t>Construction</t>
  </si>
  <si>
    <t>Kotak Mahindra Bank Ltd.</t>
  </si>
  <si>
    <t>INE237A01036</t>
  </si>
  <si>
    <t>Dr. Lal Path Labs Ltd.</t>
  </si>
  <si>
    <t>INE600L01024</t>
  </si>
  <si>
    <t>NTPC Ltd.</t>
  </si>
  <si>
    <t>INE733E01010</t>
  </si>
  <si>
    <t>SBI Life Insurance Company Ltd.</t>
  </si>
  <si>
    <t>INE123W01016</t>
  </si>
  <si>
    <t>S.J.S. Enterprises Ltd.</t>
  </si>
  <si>
    <t>INE284S01014</t>
  </si>
  <si>
    <t>Auto Components</t>
  </si>
  <si>
    <t>Sun Pharmaceutical Industries Ltd.</t>
  </si>
  <si>
    <t>INE044A01036</t>
  </si>
  <si>
    <t>Sub Total</t>
  </si>
  <si>
    <t>(b) Unlisted</t>
  </si>
  <si>
    <t>NIL</t>
  </si>
  <si>
    <t>Total</t>
  </si>
  <si>
    <t>Derivatives</t>
  </si>
  <si>
    <t>(a) Index / Stock Futures</t>
  </si>
  <si>
    <t>NIFTY 26/05/2026</t>
  </si>
  <si>
    <t>CALL Coal India Ltd. 26/05/2026 450</t>
  </si>
  <si>
    <t>Debt Instruments</t>
  </si>
  <si>
    <t>(a) Listed / awaiting listing on Stock Exchange</t>
  </si>
  <si>
    <t>6.68% GSEC BONDS- 07/07/2040</t>
  </si>
  <si>
    <t>IN0020250042</t>
  </si>
  <si>
    <t>Sovereign</t>
  </si>
  <si>
    <t>(b) Privately placed / Unlisted</t>
  </si>
  <si>
    <t>Money Market Instruments</t>
  </si>
  <si>
    <t>Treasury Bill</t>
  </si>
  <si>
    <t>CD - AXIS BANK LIMITED - 10/08/2026 **</t>
  </si>
  <si>
    <t>INE238AD6BC1</t>
  </si>
  <si>
    <t>CRISIL A1+</t>
  </si>
  <si>
    <t>91 DAYS T-BILL - 14/05/2026</t>
  </si>
  <si>
    <t>IN002025X455</t>
  </si>
  <si>
    <t>Reverse Repo / TREPS</t>
  </si>
  <si>
    <t>Clearing Corporation of India Ltd</t>
  </si>
  <si>
    <t>Net Receivables / (Payables)</t>
  </si>
  <si>
    <t>GRAND TOTAL</t>
  </si>
  <si>
    <t>** Thinly Traded/Non Traded Securities/Illiquid Securities</t>
  </si>
  <si>
    <t>Securities is in default beyond its maturity date and its percentage to NAV :</t>
  </si>
  <si>
    <t>Nil</t>
  </si>
  <si>
    <t>Total value and percentage of illiquid equity shares :</t>
  </si>
  <si>
    <t>NAV at the beginning  and end of the month.</t>
  </si>
  <si>
    <t>Plan Name</t>
  </si>
  <si>
    <t>NAV as on 31-03-2026</t>
  </si>
  <si>
    <t>NAV as on 30-04-2026</t>
  </si>
  <si>
    <t>Arudha Equity Long Short Fund-Direct Plan-Growth</t>
  </si>
  <si>
    <t>Arudha Equity Long Short Fund-Regular Plan-Growth</t>
  </si>
  <si>
    <t>Arudha Equity Long Short Fund-Regular Plan-Monthly IDCW</t>
  </si>
  <si>
    <t>NA*</t>
  </si>
  <si>
    <t>Arudha Equity Long Short Fund-Regular Plan-Quarterly IDCW</t>
  </si>
  <si>
    <t>IDCW: IDCW stands for ‘Income Distribution cum Capital Withdrawal</t>
  </si>
  <si>
    <t>*The First NAV was delcared as on 10-04-2026. Hence comparative previous figures are not provided.</t>
  </si>
  <si>
    <t>Dividend declared by the Scheme during the month ending April 30, 2026:</t>
  </si>
  <si>
    <t>Bonus declared by the Scheme during the month ending April 30, 2026:</t>
  </si>
  <si>
    <t>Total outstanding exposure in derivative instruments at the end of the period :</t>
  </si>
  <si>
    <t>258.96 Lakhs</t>
  </si>
  <si>
    <t>Total investments in foreign securities/ADRs/GDRs at the end of the period. :</t>
  </si>
  <si>
    <t>Portfolio Turnover Ratio is</t>
  </si>
  <si>
    <t>Funds parked in short term deposit(s) :</t>
  </si>
  <si>
    <t>Investment in ETCDs</t>
  </si>
  <si>
    <t>The portfolio disclosure for derivative positions as follows:</t>
  </si>
  <si>
    <t>Hedging Positions through Futures as on</t>
  </si>
  <si>
    <t>Underlying</t>
  </si>
  <si>
    <t>Long / Short</t>
  </si>
  <si>
    <t>Futures Price when purchased</t>
  </si>
  <si>
    <t>Current price of the contract</t>
  </si>
  <si>
    <t>Margin maintained in Rs. Lakhs</t>
  </si>
  <si>
    <t>Nifty</t>
  </si>
  <si>
    <t>Short</t>
  </si>
  <si>
    <t>Total %age of existing assets hedged through futures</t>
  </si>
  <si>
    <t>For the Fortnight ended 30-04-2026 specify the following for hedging transactions through futures which have been squared off/expired :</t>
  </si>
  <si>
    <t>Total Number of contracts where futures were bought</t>
  </si>
  <si>
    <t>Total Number of contracts where futures were sold</t>
  </si>
  <si>
    <t xml:space="preserve">Gross Notional Value of contracts where futures were bought </t>
  </si>
  <si>
    <t>Gross Notional Value of contracts where futures were sold</t>
  </si>
  <si>
    <t xml:space="preserve">Net Profit/Loss value on all contracts combined </t>
  </si>
  <si>
    <t>Exposure created due to over hedging through futures (quantity of hedging position exceeding the quantity of existing position being hedged) :</t>
  </si>
  <si>
    <t>For the Fortnight ended 30-04-2026 specify the following for non-hedging transactions through futures which have been squared off/expired</t>
  </si>
  <si>
    <t>Number of Contracts</t>
  </si>
  <si>
    <t xml:space="preserve">Option
Price when
purchased </t>
  </si>
  <si>
    <t>Current Option Price</t>
  </si>
  <si>
    <t>Total %age of existing assets hedged through put options</t>
  </si>
  <si>
    <t>For the Fortnight ended 30-04-2026 specify the following for hedging transactions through options which have already been exercised/expired :</t>
  </si>
  <si>
    <t>Total Number of contracts entered into</t>
  </si>
  <si>
    <t xml:space="preserve">Gross Notional Value of contracts </t>
  </si>
  <si>
    <t xml:space="preserve">Net Profit/Loss on all contracts (treat premium paid as loss) </t>
  </si>
  <si>
    <t>Call / Put</t>
  </si>
  <si>
    <t>Number of contracts</t>
  </si>
  <si>
    <t>Option Price when purchased</t>
  </si>
  <si>
    <t>Current Price</t>
  </si>
  <si>
    <t>Total Exposure through options as a %age of net assets</t>
  </si>
  <si>
    <t>For the Fortnight ended 30-04-2026 with regard to non-hedging transactions through options which have already been exercised/expired specify:</t>
  </si>
  <si>
    <t>Gross Notional Value of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</si>
</sst>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\(#,##0.00\)"/>
    <numFmt numFmtId="165" formatCode="#,##0.00%"/>
    <numFmt numFmtId="166" formatCode="_(* #,##0.00_);_(* \(#,##0.00\);_(* &quot;-&quot;??_);_(@_)"/>
    <numFmt numFmtId="167" formatCode="#,##0.000"/>
    <numFmt numFmtId="168" formatCode="0.000"/>
    <numFmt numFmtId="169" formatCode="dd\-mm\-yyyy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0" fontId="5" fillId="0" borderId="5" xfId="2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10" fontId="5" fillId="0" borderId="0" xfId="2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10" fontId="4" fillId="0" borderId="8" xfId="2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0" fontId="4" fillId="0" borderId="8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10" fontId="5" fillId="0" borderId="6" xfId="2" applyNumberFormat="1" applyFont="1" applyBorder="1" applyAlignment="1">
      <alignment horizontal="right" vertical="top" wrapText="1"/>
    </xf>
    <xf numFmtId="10" fontId="0" fillId="0" borderId="0" xfId="2" applyNumberFormat="1" applyFont="1"/>
    <xf numFmtId="164" fontId="5" fillId="0" borderId="7" xfId="0" applyNumberFormat="1" applyFont="1" applyBorder="1" applyAlignment="1">
      <alignment horizontal="right" vertical="top" wrapText="1"/>
    </xf>
    <xf numFmtId="165" fontId="5" fillId="0" borderId="6" xfId="0" applyNumberFormat="1" applyFont="1" applyBorder="1" applyAlignment="1">
      <alignment horizontal="right" vertical="top" wrapText="1"/>
    </xf>
    <xf numFmtId="166" fontId="4" fillId="0" borderId="11" xfId="1" applyFont="1" applyBorder="1" applyAlignment="1">
      <alignment horizontal="right" vertical="top" wrapText="1"/>
    </xf>
    <xf numFmtId="10" fontId="4" fillId="0" borderId="11" xfId="2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164" fontId="4" fillId="0" borderId="16" xfId="0" applyNumberFormat="1" applyFont="1" applyBorder="1" applyAlignment="1">
      <alignment horizontal="right" vertical="top" wrapText="1"/>
    </xf>
    <xf numFmtId="10" fontId="4" fillId="0" borderId="17" xfId="2" applyNumberFormat="1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1" fillId="2" borderId="0" xfId="0" applyFont="1" applyFill="1"/>
    <xf numFmtId="0" fontId="4" fillId="0" borderId="0" xfId="0" applyFont="1" applyAlignment="1">
      <alignment horizontal="left" vertical="top" wrapText="1"/>
    </xf>
    <xf numFmtId="4" fontId="0" fillId="0" borderId="0" xfId="0" applyNumberFormat="1"/>
    <xf numFmtId="0" fontId="2" fillId="0" borderId="19" xfId="0" applyFont="1" applyBorder="1"/>
    <xf numFmtId="0" fontId="2" fillId="0" borderId="19" xfId="0" applyFont="1" applyBorder="1" applyAlignment="1">
      <alignment wrapText="1"/>
    </xf>
    <xf numFmtId="4" fontId="2" fillId="0" borderId="19" xfId="0" applyNumberFormat="1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0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0" fillId="0" borderId="23" xfId="0" applyFont="1" applyBorder="1"/>
    <xf numFmtId="0" fontId="11" fillId="0" borderId="0" xfId="0" applyFont="1"/>
    <xf numFmtId="0" fontId="11" fillId="0" borderId="24" xfId="0" applyFont="1" applyBorder="1"/>
    <xf numFmtId="0" fontId="11" fillId="0" borderId="23" xfId="0" applyFont="1" applyBorder="1"/>
    <xf numFmtId="0" fontId="12" fillId="0" borderId="0" xfId="0" applyFont="1" applyAlignment="1">
      <alignment vertical="top" wrapText="1"/>
    </xf>
    <xf numFmtId="169" fontId="12" fillId="0" borderId="0" xfId="0" applyNumberFormat="1" applyFont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3" fillId="0" borderId="19" xfId="0" applyFont="1" applyBorder="1" applyAlignment="1">
      <alignment vertical="top" wrapText="1"/>
    </xf>
    <xf numFmtId="0" fontId="13" fillId="0" borderId="19" xfId="0" applyFont="1" applyBorder="1" applyAlignment="1">
      <alignment horizontal="left" vertical="top" wrapText="1"/>
    </xf>
    <xf numFmtId="4" fontId="13" fillId="0" borderId="19" xfId="0" applyNumberFormat="1" applyFont="1" applyBorder="1" applyAlignment="1">
      <alignment horizontal="right" wrapText="1"/>
    </xf>
    <xf numFmtId="0" fontId="13" fillId="0" borderId="19" xfId="0" applyFont="1" applyBorder="1" applyAlignment="1">
      <alignment horizontal="right" wrapText="1"/>
    </xf>
    <xf numFmtId="166" fontId="13" fillId="0" borderId="25" xfId="1" applyFont="1" applyBorder="1" applyAlignment="1">
      <alignment horizontal="right" wrapText="1"/>
    </xf>
    <xf numFmtId="0" fontId="13" fillId="0" borderId="26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0" fillId="0" borderId="0" xfId="0" applyFont="1"/>
    <xf numFmtId="0" fontId="10" fillId="0" borderId="24" xfId="0" applyFont="1" applyBorder="1"/>
    <xf numFmtId="0" fontId="12" fillId="0" borderId="2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left" vertical="top" wrapText="1"/>
    </xf>
    <xf numFmtId="4" fontId="10" fillId="0" borderId="25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2" fillId="0" borderId="30" xfId="0" applyFont="1" applyBorder="1" applyAlignment="1">
      <alignment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2" fillId="0" borderId="28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0" fillId="0" borderId="19" xfId="0" applyFont="1" applyBorder="1"/>
    <xf numFmtId="4" fontId="10" fillId="0" borderId="0" xfId="0" applyNumberFormat="1" applyFont="1"/>
    <xf numFmtId="0" fontId="12" fillId="0" borderId="28" xfId="0" applyFont="1" applyBorder="1" applyAlignment="1">
      <alignment vertical="top"/>
    </xf>
    <xf numFmtId="0" fontId="11" fillId="0" borderId="36" xfId="0" applyFont="1" applyBorder="1" applyAlignment="1">
      <alignment vertical="top" wrapText="1"/>
    </xf>
    <xf numFmtId="0" fontId="10" fillId="0" borderId="25" xfId="0" applyFont="1" applyBorder="1"/>
    <xf numFmtId="0" fontId="10" fillId="0" borderId="0" xfId="0" applyFont="1" applyAlignment="1">
      <alignment wrapText="1"/>
    </xf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119</xdr:row>
      <xdr:rowOff>0</xdr:rowOff>
    </xdr:from>
    <xdr:to>
      <xdr:col>1</xdr:col>
      <xdr:colOff>1847850</xdr:colOff>
      <xdr:row>119</xdr:row>
      <xdr:rowOff>12700</xdr:rowOff>
    </xdr:to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A779C296-741C-4F2E-940A-5566407D9209}"/>
            </a:ext>
          </a:extLst>
        </xdr:cNvPr>
        <xdr:cNvSpPr>
          <a:spLocks/>
        </xdr:cNvSpPr>
      </xdr:nvSpPr>
      <xdr:spPr bwMode="auto">
        <a:xfrm>
          <a:off x="273050" y="22021800"/>
          <a:ext cx="1828800" cy="12700"/>
        </a:xfrm>
        <a:custGeom>
          <a:avLst/>
          <a:gdLst>
            <a:gd name="T0" fmla="*/ 1823981 w 1829435"/>
            <a:gd name="T1" fmla="*/ 0 h 9525"/>
            <a:gd name="T2" fmla="*/ 0 w 1829435"/>
            <a:gd name="T3" fmla="*/ 0 h 9525"/>
            <a:gd name="T4" fmla="*/ 0 w 1829435"/>
            <a:gd name="T5" fmla="*/ 91328 h 9525"/>
            <a:gd name="T6" fmla="*/ 1823981 w 1829435"/>
            <a:gd name="T7" fmla="*/ 91328 h 9525"/>
            <a:gd name="T8" fmla="*/ 1823981 w 1829435"/>
            <a:gd name="T9" fmla="*/ 0 h 95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29435"/>
            <a:gd name="T16" fmla="*/ 0 h 9525"/>
            <a:gd name="T17" fmla="*/ 1829435 w 1829435"/>
            <a:gd name="T18" fmla="*/ 9525 h 95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29435" h="9525">
              <a:moveTo>
                <a:pt x="1829054" y="0"/>
              </a:moveTo>
              <a:lnTo>
                <a:pt x="0" y="0"/>
              </a:lnTo>
              <a:lnTo>
                <a:pt x="0" y="9143"/>
              </a:lnTo>
              <a:lnTo>
                <a:pt x="1829054" y="9143"/>
              </a:lnTo>
              <a:lnTo>
                <a:pt x="1829054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203200</xdr:colOff>
      <xdr:row>156</xdr:row>
      <xdr:rowOff>114299</xdr:rowOff>
    </xdr:from>
    <xdr:ext cx="7143750" cy="2146301"/>
    <xdr:pic>
      <xdr:nvPicPr>
        <xdr:cNvPr id="3" name="Picture 2">
          <a:extLst>
            <a:ext uri="{FF2B5EF4-FFF2-40B4-BE49-F238E27FC236}">
              <a16:creationId xmlns:a16="http://schemas.microsoft.com/office/drawing/2014/main" id="{7BFF126E-358C-42DC-94AA-A2E7F0610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1762699"/>
          <a:ext cx="7143750" cy="21463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dcfs02\Fund%20Services\Arudha%20SIF\Reports\April%202026\Fortnightly\Portfolio\Monthly%20Portfolio%20as%20on%2030.04.2026_R.xlsx" TargetMode="External"/><Relationship Id="rId1" Type="http://schemas.openxmlformats.org/officeDocument/2006/relationships/externalLinkPath" Target="Monthly%20Portfolio%20as%20on%2030.04.2026_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folio ASIF01"/>
      <sheetName val="Portfolio ASIF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4748-58D0-4186-89D3-21130881ECF0}">
  <dimension ref="A1:I155"/>
  <sheetViews>
    <sheetView tabSelected="1" workbookViewId="0"/>
  </sheetViews>
  <sheetFormatPr defaultRowHeight="14.5"/>
  <cols>
    <col min="1" max="1" width="3.6328125" customWidth="1"/>
    <col min="2" max="2" width="67.08984375" bestFit="1" customWidth="1"/>
    <col min="3" max="3" width="19.7265625" customWidth="1"/>
    <col min="4" max="4" width="26.1796875" bestFit="1" customWidth="1"/>
    <col min="5" max="5" width="13.453125" bestFit="1" customWidth="1"/>
    <col min="6" max="6" width="14.7265625" bestFit="1" customWidth="1"/>
    <col min="7" max="7" width="8.1796875" bestFit="1" customWidth="1"/>
    <col min="8" max="8" width="7.26953125" bestFit="1" customWidth="1"/>
    <col min="9" max="9" width="9.1796875" bestFit="1" customWidth="1"/>
  </cols>
  <sheetData>
    <row r="1" spans="1:8" ht="16" customHeight="1">
      <c r="A1" s="1"/>
      <c r="B1" s="2" t="s">
        <v>0</v>
      </c>
      <c r="C1" s="3"/>
      <c r="D1" s="3"/>
      <c r="E1" s="3"/>
      <c r="F1" s="3"/>
      <c r="G1" s="3"/>
      <c r="H1" s="3"/>
    </row>
    <row r="2" spans="1:8" ht="13" customHeight="1">
      <c r="A2" s="3"/>
      <c r="B2" s="4"/>
      <c r="C2" s="3"/>
      <c r="D2" s="3"/>
      <c r="E2" s="3"/>
      <c r="F2" s="3"/>
      <c r="G2" s="3"/>
      <c r="H2" s="3"/>
    </row>
    <row r="3" spans="1:8" ht="13" customHeight="1" thickBot="1">
      <c r="A3" s="5"/>
      <c r="B3" s="6" t="s">
        <v>1</v>
      </c>
      <c r="C3" s="3"/>
      <c r="D3" s="3"/>
      <c r="E3" s="3"/>
      <c r="F3" s="3"/>
      <c r="G3" s="3"/>
      <c r="H3" s="3"/>
    </row>
    <row r="4" spans="1:8" ht="28" customHeight="1">
      <c r="A4" s="3"/>
      <c r="B4" s="7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 t="s">
        <v>8</v>
      </c>
    </row>
    <row r="5" spans="1:8" ht="13" customHeight="1">
      <c r="A5" s="3"/>
      <c r="B5" s="11" t="s">
        <v>9</v>
      </c>
      <c r="C5" s="12"/>
      <c r="D5" s="12"/>
      <c r="E5" s="12"/>
      <c r="F5" s="12"/>
      <c r="G5" s="12"/>
      <c r="H5" s="13"/>
    </row>
    <row r="6" spans="1:8" ht="13" customHeight="1">
      <c r="A6" s="3"/>
      <c r="B6" s="11" t="s">
        <v>10</v>
      </c>
      <c r="C6" s="12"/>
      <c r="D6" s="12"/>
      <c r="E6" s="12"/>
      <c r="F6" s="3"/>
      <c r="G6" s="14"/>
      <c r="H6" s="13"/>
    </row>
    <row r="7" spans="1:8" ht="13" customHeight="1">
      <c r="A7" s="5"/>
      <c r="B7" s="15" t="s">
        <v>11</v>
      </c>
      <c r="C7" s="12" t="s">
        <v>12</v>
      </c>
      <c r="D7" s="12" t="s">
        <v>13</v>
      </c>
      <c r="E7" s="16">
        <v>29510</v>
      </c>
      <c r="F7" s="17">
        <v>315.29959500000001</v>
      </c>
      <c r="G7" s="18">
        <f t="shared" ref="G7:G41" si="0">ROUND(F7/$F$79,4)</f>
        <v>4.6300000000000001E-2</v>
      </c>
      <c r="H7" s="19"/>
    </row>
    <row r="8" spans="1:8" ht="13" customHeight="1">
      <c r="A8" s="5"/>
      <c r="B8" s="15" t="s">
        <v>14</v>
      </c>
      <c r="C8" s="12" t="s">
        <v>15</v>
      </c>
      <c r="D8" s="12" t="s">
        <v>13</v>
      </c>
      <c r="E8" s="16">
        <v>26700</v>
      </c>
      <c r="F8" s="17">
        <v>337.32780000000002</v>
      </c>
      <c r="G8" s="18">
        <f t="shared" si="0"/>
        <v>4.9500000000000002E-2</v>
      </c>
      <c r="H8" s="19"/>
    </row>
    <row r="9" spans="1:8" ht="13" customHeight="1">
      <c r="A9" s="5"/>
      <c r="B9" s="15" t="s">
        <v>16</v>
      </c>
      <c r="C9" s="12" t="s">
        <v>17</v>
      </c>
      <c r="D9" s="12" t="s">
        <v>18</v>
      </c>
      <c r="E9" s="16">
        <v>11290</v>
      </c>
      <c r="F9" s="17">
        <v>109.834765</v>
      </c>
      <c r="G9" s="18">
        <f t="shared" si="0"/>
        <v>1.61E-2</v>
      </c>
      <c r="H9" s="19"/>
    </row>
    <row r="10" spans="1:8" ht="13" customHeight="1">
      <c r="A10" s="5"/>
      <c r="B10" s="15" t="s">
        <v>19</v>
      </c>
      <c r="C10" s="12" t="s">
        <v>20</v>
      </c>
      <c r="D10" s="12" t="s">
        <v>21</v>
      </c>
      <c r="E10" s="16">
        <v>6700</v>
      </c>
      <c r="F10" s="17">
        <v>207.5325</v>
      </c>
      <c r="G10" s="18">
        <f t="shared" si="0"/>
        <v>3.0499999999999999E-2</v>
      </c>
      <c r="H10" s="19"/>
    </row>
    <row r="11" spans="1:8" ht="13" customHeight="1">
      <c r="A11" s="5"/>
      <c r="B11" s="15" t="s">
        <v>22</v>
      </c>
      <c r="C11" s="12" t="s">
        <v>23</v>
      </c>
      <c r="D11" s="12" t="s">
        <v>24</v>
      </c>
      <c r="E11" s="16">
        <v>1840</v>
      </c>
      <c r="F11" s="17">
        <v>88.32</v>
      </c>
      <c r="G11" s="18">
        <f t="shared" si="0"/>
        <v>1.2999999999999999E-2</v>
      </c>
      <c r="H11" s="19"/>
    </row>
    <row r="12" spans="1:8" ht="13" customHeight="1">
      <c r="A12" s="5"/>
      <c r="B12" s="15" t="s">
        <v>25</v>
      </c>
      <c r="C12" s="12" t="s">
        <v>26</v>
      </c>
      <c r="D12" s="12" t="s">
        <v>24</v>
      </c>
      <c r="E12" s="16">
        <v>6880</v>
      </c>
      <c r="F12" s="17">
        <v>82.498080000000002</v>
      </c>
      <c r="G12" s="18">
        <f t="shared" si="0"/>
        <v>1.21E-2</v>
      </c>
      <c r="H12" s="19"/>
    </row>
    <row r="13" spans="1:8" ht="13" customHeight="1">
      <c r="A13" s="5"/>
      <c r="B13" s="15" t="s">
        <v>27</v>
      </c>
      <c r="C13" s="12" t="s">
        <v>28</v>
      </c>
      <c r="D13" s="12" t="s">
        <v>29</v>
      </c>
      <c r="E13" s="16">
        <v>5790</v>
      </c>
      <c r="F13" s="17">
        <v>88.639110000000002</v>
      </c>
      <c r="G13" s="18">
        <f t="shared" si="0"/>
        <v>1.2999999999999999E-2</v>
      </c>
      <c r="H13" s="19"/>
    </row>
    <row r="14" spans="1:8" ht="13" customHeight="1">
      <c r="A14" s="5"/>
      <c r="B14" s="15" t="s">
        <v>30</v>
      </c>
      <c r="C14" s="12" t="s">
        <v>31</v>
      </c>
      <c r="D14" s="12" t="s">
        <v>24</v>
      </c>
      <c r="E14" s="16">
        <v>1970</v>
      </c>
      <c r="F14" s="17">
        <v>84.11112</v>
      </c>
      <c r="G14" s="18">
        <f t="shared" si="0"/>
        <v>1.23E-2</v>
      </c>
      <c r="H14" s="19"/>
    </row>
    <row r="15" spans="1:8" ht="13" customHeight="1">
      <c r="A15" s="5"/>
      <c r="B15" s="15" t="s">
        <v>32</v>
      </c>
      <c r="C15" s="12" t="s">
        <v>33</v>
      </c>
      <c r="D15" s="12" t="s">
        <v>34</v>
      </c>
      <c r="E15" s="16">
        <v>39548</v>
      </c>
      <c r="F15" s="17">
        <v>125.90105800000001</v>
      </c>
      <c r="G15" s="18">
        <f t="shared" si="0"/>
        <v>1.8499999999999999E-2</v>
      </c>
      <c r="H15" s="19"/>
    </row>
    <row r="16" spans="1:8" ht="13" customHeight="1">
      <c r="A16" s="5"/>
      <c r="B16" s="15" t="s">
        <v>35</v>
      </c>
      <c r="C16" s="12" t="s">
        <v>36</v>
      </c>
      <c r="D16" s="12" t="s">
        <v>24</v>
      </c>
      <c r="E16" s="16">
        <v>1010</v>
      </c>
      <c r="F16" s="17">
        <v>98.237650000000002</v>
      </c>
      <c r="G16" s="18">
        <f t="shared" si="0"/>
        <v>1.44E-2</v>
      </c>
      <c r="H16" s="19"/>
    </row>
    <row r="17" spans="1:8" ht="13" customHeight="1">
      <c r="A17" s="5"/>
      <c r="B17" s="15" t="s">
        <v>37</v>
      </c>
      <c r="C17" s="12" t="s">
        <v>38</v>
      </c>
      <c r="D17" s="12" t="s">
        <v>21</v>
      </c>
      <c r="E17" s="16">
        <v>4110</v>
      </c>
      <c r="F17" s="17">
        <v>143.55819</v>
      </c>
      <c r="G17" s="18">
        <f t="shared" si="0"/>
        <v>2.1100000000000001E-2</v>
      </c>
      <c r="H17" s="19"/>
    </row>
    <row r="18" spans="1:8" ht="13" customHeight="1">
      <c r="A18" s="5"/>
      <c r="B18" s="15" t="s">
        <v>39</v>
      </c>
      <c r="C18" s="12" t="s">
        <v>40</v>
      </c>
      <c r="D18" s="12" t="s">
        <v>41</v>
      </c>
      <c r="E18" s="16">
        <v>10310</v>
      </c>
      <c r="F18" s="17">
        <v>60.5197</v>
      </c>
      <c r="G18" s="18">
        <f t="shared" si="0"/>
        <v>8.8999999999999999E-3</v>
      </c>
      <c r="H18" s="19"/>
    </row>
    <row r="19" spans="1:8" ht="13" customHeight="1">
      <c r="A19" s="5"/>
      <c r="B19" s="15" t="s">
        <v>42</v>
      </c>
      <c r="C19" s="12" t="s">
        <v>43</v>
      </c>
      <c r="D19" s="12" t="s">
        <v>44</v>
      </c>
      <c r="E19" s="16">
        <v>20210</v>
      </c>
      <c r="F19" s="17">
        <v>98.74606</v>
      </c>
      <c r="G19" s="18">
        <f t="shared" si="0"/>
        <v>1.4500000000000001E-2</v>
      </c>
      <c r="H19" s="19"/>
    </row>
    <row r="20" spans="1:8" ht="13" customHeight="1">
      <c r="A20" s="5"/>
      <c r="B20" s="15" t="s">
        <v>45</v>
      </c>
      <c r="C20" s="12" t="s">
        <v>46</v>
      </c>
      <c r="D20" s="12" t="s">
        <v>44</v>
      </c>
      <c r="E20" s="16">
        <v>4940</v>
      </c>
      <c r="F20" s="17">
        <v>68.206580000000002</v>
      </c>
      <c r="G20" s="18">
        <f t="shared" si="0"/>
        <v>0.01</v>
      </c>
      <c r="H20" s="19"/>
    </row>
    <row r="21" spans="1:8" ht="13" customHeight="1">
      <c r="A21" s="5"/>
      <c r="B21" s="15" t="s">
        <v>47</v>
      </c>
      <c r="C21" s="12" t="s">
        <v>48</v>
      </c>
      <c r="D21" s="12" t="s">
        <v>29</v>
      </c>
      <c r="E21" s="16">
        <v>3350</v>
      </c>
      <c r="F21" s="17">
        <v>94.560450000000003</v>
      </c>
      <c r="G21" s="18">
        <f t="shared" si="0"/>
        <v>1.3899999999999999E-2</v>
      </c>
      <c r="H21" s="19"/>
    </row>
    <row r="22" spans="1:8" ht="13" customHeight="1">
      <c r="A22" s="5"/>
      <c r="B22" s="15" t="s">
        <v>49</v>
      </c>
      <c r="C22" s="12" t="s">
        <v>50</v>
      </c>
      <c r="D22" s="12" t="s">
        <v>51</v>
      </c>
      <c r="E22" s="16">
        <v>1780</v>
      </c>
      <c r="F22" s="17">
        <v>135.9297</v>
      </c>
      <c r="G22" s="18">
        <f t="shared" si="0"/>
        <v>0.02</v>
      </c>
      <c r="H22" s="19"/>
    </row>
    <row r="23" spans="1:8" ht="13" customHeight="1">
      <c r="A23" s="5"/>
      <c r="B23" s="15" t="s">
        <v>52</v>
      </c>
      <c r="C23" s="12" t="s">
        <v>53</v>
      </c>
      <c r="D23" s="12" t="s">
        <v>54</v>
      </c>
      <c r="E23" s="16">
        <v>12290</v>
      </c>
      <c r="F23" s="17">
        <v>231.88772</v>
      </c>
      <c r="G23" s="18">
        <f t="shared" si="0"/>
        <v>3.4000000000000002E-2</v>
      </c>
      <c r="H23" s="19"/>
    </row>
    <row r="24" spans="1:8" ht="13" customHeight="1">
      <c r="A24" s="5"/>
      <c r="B24" s="15" t="s">
        <v>55</v>
      </c>
      <c r="C24" s="12" t="s">
        <v>56</v>
      </c>
      <c r="D24" s="12" t="s">
        <v>41</v>
      </c>
      <c r="E24" s="16">
        <v>7990</v>
      </c>
      <c r="F24" s="17">
        <v>63.121000000000002</v>
      </c>
      <c r="G24" s="18">
        <f t="shared" si="0"/>
        <v>9.2999999999999992E-3</v>
      </c>
      <c r="H24" s="19"/>
    </row>
    <row r="25" spans="1:8" ht="13" customHeight="1">
      <c r="A25" s="5"/>
      <c r="B25" s="15" t="s">
        <v>57</v>
      </c>
      <c r="C25" s="12" t="s">
        <v>58</v>
      </c>
      <c r="D25" s="12" t="s">
        <v>59</v>
      </c>
      <c r="E25" s="16">
        <v>23680</v>
      </c>
      <c r="F25" s="17">
        <v>114.00736000000001</v>
      </c>
      <c r="G25" s="18">
        <f t="shared" si="0"/>
        <v>1.67E-2</v>
      </c>
      <c r="H25" s="19"/>
    </row>
    <row r="26" spans="1:8" ht="13" customHeight="1">
      <c r="A26" s="5"/>
      <c r="B26" s="15" t="s">
        <v>60</v>
      </c>
      <c r="C26" s="12" t="s">
        <v>61</v>
      </c>
      <c r="D26" s="12" t="s">
        <v>62</v>
      </c>
      <c r="E26" s="16">
        <v>5560</v>
      </c>
      <c r="F26" s="17">
        <v>110.18252</v>
      </c>
      <c r="G26" s="18">
        <f t="shared" si="0"/>
        <v>1.6199999999999999E-2</v>
      </c>
      <c r="H26" s="19"/>
    </row>
    <row r="27" spans="1:8" ht="13" customHeight="1">
      <c r="A27" s="5"/>
      <c r="B27" s="15" t="s">
        <v>63</v>
      </c>
      <c r="C27" s="12" t="s">
        <v>64</v>
      </c>
      <c r="D27" s="12" t="s">
        <v>65</v>
      </c>
      <c r="E27" s="16">
        <v>4880</v>
      </c>
      <c r="F27" s="17">
        <v>24.334119999999999</v>
      </c>
      <c r="G27" s="18">
        <f t="shared" si="0"/>
        <v>3.5999999999999999E-3</v>
      </c>
      <c r="H27" s="19"/>
    </row>
    <row r="28" spans="1:8" ht="13" customHeight="1">
      <c r="A28" s="5"/>
      <c r="B28" s="15" t="s">
        <v>66</v>
      </c>
      <c r="C28" s="12" t="s">
        <v>67</v>
      </c>
      <c r="D28" s="12" t="s">
        <v>51</v>
      </c>
      <c r="E28" s="16">
        <v>6060</v>
      </c>
      <c r="F28" s="17">
        <v>55.930770000000003</v>
      </c>
      <c r="G28" s="18">
        <f t="shared" si="0"/>
        <v>8.2000000000000007E-3</v>
      </c>
      <c r="H28" s="19"/>
    </row>
    <row r="29" spans="1:8" ht="13" customHeight="1">
      <c r="A29" s="5"/>
      <c r="B29" s="15" t="s">
        <v>68</v>
      </c>
      <c r="C29" s="12" t="s">
        <v>69</v>
      </c>
      <c r="D29" s="12" t="s">
        <v>51</v>
      </c>
      <c r="E29" s="16">
        <v>13800</v>
      </c>
      <c r="F29" s="17">
        <v>79.011899999999997</v>
      </c>
      <c r="G29" s="18">
        <f t="shared" si="0"/>
        <v>1.1599999999999999E-2</v>
      </c>
      <c r="H29" s="19"/>
    </row>
    <row r="30" spans="1:8" ht="13" customHeight="1">
      <c r="A30" s="5"/>
      <c r="B30" s="15" t="s">
        <v>70</v>
      </c>
      <c r="C30" s="12" t="s">
        <v>71</v>
      </c>
      <c r="D30" s="12" t="s">
        <v>72</v>
      </c>
      <c r="E30" s="16">
        <v>2950</v>
      </c>
      <c r="F30" s="17">
        <v>80.021699999999996</v>
      </c>
      <c r="G30" s="18">
        <f t="shared" si="0"/>
        <v>1.17E-2</v>
      </c>
      <c r="H30" s="19"/>
    </row>
    <row r="31" spans="1:8" ht="13" customHeight="1">
      <c r="A31" s="5"/>
      <c r="B31" s="15" t="s">
        <v>73</v>
      </c>
      <c r="C31" s="12" t="s">
        <v>74</v>
      </c>
      <c r="D31" s="12" t="s">
        <v>13</v>
      </c>
      <c r="E31" s="16">
        <v>33500</v>
      </c>
      <c r="F31" s="17">
        <v>258.51949999999999</v>
      </c>
      <c r="G31" s="18">
        <f t="shared" si="0"/>
        <v>3.7999999999999999E-2</v>
      </c>
      <c r="H31" s="19"/>
    </row>
    <row r="32" spans="1:8" ht="13" customHeight="1">
      <c r="A32" s="5"/>
      <c r="B32" s="15" t="s">
        <v>75</v>
      </c>
      <c r="C32" s="12" t="s">
        <v>76</v>
      </c>
      <c r="D32" s="12" t="s">
        <v>77</v>
      </c>
      <c r="E32" s="16">
        <v>6110</v>
      </c>
      <c r="F32" s="17">
        <v>107.73152</v>
      </c>
      <c r="G32" s="18">
        <f t="shared" si="0"/>
        <v>1.5800000000000002E-2</v>
      </c>
      <c r="H32" s="19"/>
    </row>
    <row r="33" spans="1:8" ht="13" customHeight="1">
      <c r="A33" s="5"/>
      <c r="B33" s="15" t="s">
        <v>78</v>
      </c>
      <c r="C33" s="12" t="s">
        <v>79</v>
      </c>
      <c r="D33" s="12" t="s">
        <v>54</v>
      </c>
      <c r="E33" s="16">
        <v>39780</v>
      </c>
      <c r="F33" s="17">
        <v>163.07811000000001</v>
      </c>
      <c r="G33" s="18">
        <f t="shared" si="0"/>
        <v>2.3900000000000001E-2</v>
      </c>
      <c r="H33" s="19"/>
    </row>
    <row r="34" spans="1:8" ht="13" customHeight="1">
      <c r="A34" s="5"/>
      <c r="B34" s="15" t="s">
        <v>80</v>
      </c>
      <c r="C34" s="12" t="s">
        <v>81</v>
      </c>
      <c r="D34" s="12" t="s">
        <v>24</v>
      </c>
      <c r="E34" s="16">
        <v>10090</v>
      </c>
      <c r="F34" s="17">
        <v>119.24362000000001</v>
      </c>
      <c r="G34" s="18">
        <f t="shared" si="0"/>
        <v>1.7500000000000002E-2</v>
      </c>
      <c r="H34" s="19"/>
    </row>
    <row r="35" spans="1:8" ht="13" customHeight="1">
      <c r="A35" s="5"/>
      <c r="B35" s="15" t="s">
        <v>82</v>
      </c>
      <c r="C35" s="12" t="s">
        <v>83</v>
      </c>
      <c r="D35" s="12" t="s">
        <v>84</v>
      </c>
      <c r="E35" s="16">
        <v>3180</v>
      </c>
      <c r="F35" s="17">
        <v>66.407939999999996</v>
      </c>
      <c r="G35" s="18">
        <f t="shared" si="0"/>
        <v>9.7000000000000003E-3</v>
      </c>
      <c r="H35" s="19"/>
    </row>
    <row r="36" spans="1:8" ht="13" customHeight="1">
      <c r="A36" s="5"/>
      <c r="B36" s="15" t="s">
        <v>85</v>
      </c>
      <c r="C36" s="12" t="s">
        <v>86</v>
      </c>
      <c r="D36" s="12" t="s">
        <v>13</v>
      </c>
      <c r="E36" s="16">
        <v>40167</v>
      </c>
      <c r="F36" s="17">
        <v>153.96011099999998</v>
      </c>
      <c r="G36" s="18">
        <f t="shared" si="0"/>
        <v>2.2599999999999999E-2</v>
      </c>
      <c r="H36" s="19"/>
    </row>
    <row r="37" spans="1:8" ht="13" customHeight="1">
      <c r="A37" s="5"/>
      <c r="B37" s="15" t="s">
        <v>87</v>
      </c>
      <c r="C37" s="12" t="s">
        <v>88</v>
      </c>
      <c r="D37" s="12" t="s">
        <v>51</v>
      </c>
      <c r="E37" s="16">
        <v>6320</v>
      </c>
      <c r="F37" s="17">
        <v>86.407039999999995</v>
      </c>
      <c r="G37" s="18">
        <f t="shared" si="0"/>
        <v>1.2699999999999999E-2</v>
      </c>
      <c r="H37" s="19"/>
    </row>
    <row r="38" spans="1:8" ht="13" customHeight="1">
      <c r="A38" s="5"/>
      <c r="B38" s="15" t="s">
        <v>89</v>
      </c>
      <c r="C38" s="12" t="s">
        <v>90</v>
      </c>
      <c r="D38" s="12" t="s">
        <v>34</v>
      </c>
      <c r="E38" s="16">
        <v>46890</v>
      </c>
      <c r="F38" s="17">
        <v>187.16143500000001</v>
      </c>
      <c r="G38" s="18">
        <f t="shared" si="0"/>
        <v>2.75E-2</v>
      </c>
      <c r="H38" s="19"/>
    </row>
    <row r="39" spans="1:8" ht="13" customHeight="1">
      <c r="A39" s="5"/>
      <c r="B39" s="15" t="s">
        <v>91</v>
      </c>
      <c r="C39" s="12" t="s">
        <v>92</v>
      </c>
      <c r="D39" s="12" t="s">
        <v>77</v>
      </c>
      <c r="E39" s="16">
        <v>11110</v>
      </c>
      <c r="F39" s="17">
        <v>202.0909</v>
      </c>
      <c r="G39" s="18">
        <f t="shared" si="0"/>
        <v>2.9700000000000001E-2</v>
      </c>
      <c r="H39" s="19"/>
    </row>
    <row r="40" spans="1:8" ht="13" customHeight="1">
      <c r="A40" s="5"/>
      <c r="B40" s="15" t="s">
        <v>93</v>
      </c>
      <c r="C40" s="12" t="s">
        <v>94</v>
      </c>
      <c r="D40" s="12" t="s">
        <v>95</v>
      </c>
      <c r="E40" s="16">
        <v>5480</v>
      </c>
      <c r="F40" s="17">
        <v>99.122240000000005</v>
      </c>
      <c r="G40" s="18">
        <f t="shared" si="0"/>
        <v>1.46E-2</v>
      </c>
      <c r="H40" s="19"/>
    </row>
    <row r="41" spans="1:8" ht="13" customHeight="1">
      <c r="A41" s="5"/>
      <c r="B41" s="15" t="s">
        <v>96</v>
      </c>
      <c r="C41" s="12" t="s">
        <v>97</v>
      </c>
      <c r="D41" s="12" t="s">
        <v>29</v>
      </c>
      <c r="E41" s="16">
        <v>8410</v>
      </c>
      <c r="F41" s="17">
        <v>152.07803000000001</v>
      </c>
      <c r="G41" s="18">
        <f t="shared" si="0"/>
        <v>2.23E-2</v>
      </c>
      <c r="H41" s="19"/>
    </row>
    <row r="42" spans="1:8" ht="13" customHeight="1">
      <c r="A42" s="5"/>
      <c r="B42" s="15"/>
      <c r="C42" s="12"/>
      <c r="D42" s="12"/>
      <c r="E42" s="16"/>
      <c r="F42" s="20"/>
      <c r="G42" s="21"/>
      <c r="H42" s="19"/>
    </row>
    <row r="43" spans="1:8" ht="13" customHeight="1">
      <c r="A43" s="5"/>
      <c r="B43" s="15"/>
      <c r="C43" s="12"/>
      <c r="D43" s="12"/>
      <c r="E43" s="16"/>
      <c r="F43" s="20"/>
      <c r="G43" s="21"/>
      <c r="H43" s="19"/>
    </row>
    <row r="44" spans="1:8" ht="13" customHeight="1">
      <c r="A44" s="3"/>
      <c r="B44" s="11" t="s">
        <v>98</v>
      </c>
      <c r="C44" s="12"/>
      <c r="D44" s="12"/>
      <c r="E44" s="12"/>
      <c r="F44" s="22">
        <f>SUM(F7:F43)</f>
        <v>4493.5198939999991</v>
      </c>
      <c r="G44" s="23">
        <f>F44/F79</f>
        <v>0.65964501618733407</v>
      </c>
      <c r="H44" s="24"/>
    </row>
    <row r="45" spans="1:8" ht="13" customHeight="1">
      <c r="A45" s="3"/>
      <c r="B45" s="25" t="s">
        <v>99</v>
      </c>
      <c r="C45" s="26"/>
      <c r="D45" s="26"/>
      <c r="E45" s="26"/>
      <c r="F45" s="27" t="s">
        <v>100</v>
      </c>
      <c r="G45" s="27" t="s">
        <v>100</v>
      </c>
      <c r="H45" s="24"/>
    </row>
    <row r="46" spans="1:8" ht="13" customHeight="1">
      <c r="A46" s="3"/>
      <c r="B46" s="25" t="s">
        <v>98</v>
      </c>
      <c r="C46" s="26"/>
      <c r="D46" s="26"/>
      <c r="E46" s="26"/>
      <c r="F46" s="27" t="s">
        <v>100</v>
      </c>
      <c r="G46" s="27" t="s">
        <v>100</v>
      </c>
      <c r="H46" s="24"/>
    </row>
    <row r="47" spans="1:8" ht="13" customHeight="1">
      <c r="A47" s="3"/>
      <c r="B47" s="25" t="s">
        <v>101</v>
      </c>
      <c r="C47" s="28"/>
      <c r="D47" s="26"/>
      <c r="E47" s="28"/>
      <c r="F47" s="22">
        <f>F44</f>
        <v>4493.5198939999991</v>
      </c>
      <c r="G47" s="23">
        <f>G44</f>
        <v>0.65964501618733407</v>
      </c>
      <c r="H47" s="24"/>
    </row>
    <row r="48" spans="1:8" ht="13" customHeight="1">
      <c r="A48" s="3"/>
      <c r="B48" s="11" t="s">
        <v>102</v>
      </c>
      <c r="C48" s="12"/>
      <c r="D48" s="12"/>
      <c r="E48" s="12"/>
      <c r="F48" s="12"/>
      <c r="G48" s="12"/>
      <c r="H48" s="13"/>
    </row>
    <row r="49" spans="1:9" ht="13" customHeight="1">
      <c r="A49" s="3"/>
      <c r="B49" s="11" t="s">
        <v>103</v>
      </c>
      <c r="C49" s="12"/>
      <c r="D49" s="12"/>
      <c r="E49" s="12"/>
      <c r="F49" s="3"/>
      <c r="G49" s="14"/>
      <c r="H49" s="13"/>
    </row>
    <row r="50" spans="1:9" ht="13" customHeight="1">
      <c r="A50" s="29"/>
      <c r="B50" s="15" t="s">
        <v>104</v>
      </c>
      <c r="C50" s="12"/>
      <c r="D50" s="12"/>
      <c r="E50" s="16">
        <v>-1040</v>
      </c>
      <c r="F50" s="17">
        <v>-250.62128000000001</v>
      </c>
      <c r="G50" s="18">
        <f>ROUND(F50/$F$79,4)</f>
        <v>-3.6799999999999999E-2</v>
      </c>
      <c r="H50" s="19"/>
    </row>
    <row r="51" spans="1:9" ht="13" customHeight="1">
      <c r="A51" s="29"/>
      <c r="B51" s="15" t="s">
        <v>105</v>
      </c>
      <c r="C51" s="12"/>
      <c r="D51" s="12"/>
      <c r="E51" s="16">
        <v>-22950</v>
      </c>
      <c r="F51" s="17">
        <v>-8.3423250000000007</v>
      </c>
      <c r="G51" s="18">
        <f>ROUND(F51/$F$79,4)</f>
        <v>-1.1999999999999999E-3</v>
      </c>
      <c r="H51" s="19"/>
    </row>
    <row r="52" spans="1:9" ht="13" customHeight="1">
      <c r="A52" s="29"/>
      <c r="B52" s="15"/>
      <c r="C52" s="12"/>
      <c r="D52" s="12"/>
      <c r="E52" s="16"/>
      <c r="F52" s="20"/>
      <c r="G52" s="21"/>
      <c r="H52" s="19"/>
    </row>
    <row r="53" spans="1:9" ht="13" customHeight="1">
      <c r="A53" s="29"/>
      <c r="B53" s="15"/>
      <c r="C53" s="12"/>
      <c r="D53" s="12"/>
      <c r="E53" s="16"/>
      <c r="F53" s="20"/>
      <c r="G53" s="21"/>
      <c r="H53" s="19"/>
    </row>
    <row r="54" spans="1:9" ht="13" customHeight="1">
      <c r="A54" s="3"/>
      <c r="B54" s="11" t="s">
        <v>98</v>
      </c>
      <c r="C54" s="12"/>
      <c r="D54" s="12"/>
      <c r="E54" s="12"/>
      <c r="F54" s="22">
        <f>SUM(F50:F53)</f>
        <v>-258.96360500000003</v>
      </c>
      <c r="G54" s="30">
        <f>SUM(G50:G53)</f>
        <v>-3.7999999999999999E-2</v>
      </c>
      <c r="H54" s="24"/>
    </row>
    <row r="55" spans="1:9" ht="13" customHeight="1">
      <c r="A55" s="3"/>
      <c r="B55" s="25" t="s">
        <v>101</v>
      </c>
      <c r="C55" s="28"/>
      <c r="D55" s="26"/>
      <c r="E55" s="28"/>
      <c r="F55" s="22">
        <f>F54</f>
        <v>-258.96360500000003</v>
      </c>
      <c r="G55" s="30">
        <f>G54</f>
        <v>-3.7999999999999999E-2</v>
      </c>
      <c r="H55" s="24"/>
    </row>
    <row r="56" spans="1:9" ht="13" customHeight="1">
      <c r="A56" s="3"/>
      <c r="B56" s="11" t="s">
        <v>106</v>
      </c>
      <c r="C56" s="12"/>
      <c r="D56" s="12"/>
      <c r="E56" s="12"/>
      <c r="F56" s="12"/>
      <c r="G56" s="12"/>
      <c r="H56" s="13"/>
    </row>
    <row r="57" spans="1:9" ht="13" customHeight="1">
      <c r="A57" s="3"/>
      <c r="B57" s="11" t="s">
        <v>107</v>
      </c>
      <c r="C57" s="12"/>
      <c r="D57" s="12"/>
      <c r="E57" s="12"/>
      <c r="F57" s="3"/>
      <c r="G57" s="14"/>
      <c r="H57" s="13"/>
    </row>
    <row r="58" spans="1:9" ht="13" customHeight="1">
      <c r="A58" s="29"/>
      <c r="B58" s="15" t="s">
        <v>108</v>
      </c>
      <c r="C58" s="31" t="s">
        <v>109</v>
      </c>
      <c r="D58" s="31" t="s">
        <v>110</v>
      </c>
      <c r="E58" s="16">
        <v>100000</v>
      </c>
      <c r="F58" s="17">
        <v>94.288200000000003</v>
      </c>
      <c r="G58" s="18">
        <f>ROUND(F58/$F$79,4)</f>
        <v>1.38E-2</v>
      </c>
      <c r="H58" s="32">
        <v>7.3329000000000005E-2</v>
      </c>
      <c r="I58" s="33"/>
    </row>
    <row r="59" spans="1:9" ht="13" customHeight="1">
      <c r="A59" s="29"/>
      <c r="B59" s="15"/>
      <c r="C59" s="31"/>
      <c r="D59" s="31"/>
      <c r="E59" s="16"/>
      <c r="F59" s="17"/>
      <c r="G59" s="18"/>
      <c r="H59" s="32"/>
      <c r="I59" s="33"/>
    </row>
    <row r="60" spans="1:9" ht="13" customHeight="1">
      <c r="A60" s="29"/>
      <c r="B60" s="15"/>
      <c r="C60" s="12"/>
      <c r="D60" s="12"/>
      <c r="E60" s="16"/>
      <c r="F60" s="20"/>
      <c r="G60" s="21"/>
      <c r="H60" s="32"/>
      <c r="I60" s="33"/>
    </row>
    <row r="61" spans="1:9" ht="13" customHeight="1">
      <c r="A61" s="29"/>
      <c r="B61" s="15"/>
      <c r="C61" s="12"/>
      <c r="D61" s="12"/>
      <c r="E61" s="16"/>
      <c r="F61" s="20"/>
      <c r="G61" s="21"/>
      <c r="H61" s="32"/>
      <c r="I61" s="33"/>
    </row>
    <row r="62" spans="1:9" ht="13" customHeight="1">
      <c r="A62" s="3"/>
      <c r="B62" s="11" t="s">
        <v>98</v>
      </c>
      <c r="C62" s="12"/>
      <c r="D62" s="12"/>
      <c r="E62" s="12"/>
      <c r="F62" s="22">
        <f>SUM(F58:F61)</f>
        <v>94.288200000000003</v>
      </c>
      <c r="G62" s="23">
        <f>F62/F79</f>
        <v>1.3841430033129081E-2</v>
      </c>
      <c r="H62" s="24"/>
    </row>
    <row r="63" spans="1:9" ht="13" customHeight="1">
      <c r="A63" s="3"/>
      <c r="B63" s="25" t="s">
        <v>111</v>
      </c>
      <c r="C63" s="26"/>
      <c r="D63" s="26"/>
      <c r="E63" s="26"/>
      <c r="F63" s="27" t="s">
        <v>100</v>
      </c>
      <c r="G63" s="27" t="s">
        <v>100</v>
      </c>
      <c r="H63" s="24"/>
    </row>
    <row r="64" spans="1:9" ht="13" customHeight="1">
      <c r="A64" s="3"/>
      <c r="B64" s="25" t="s">
        <v>98</v>
      </c>
      <c r="C64" s="26"/>
      <c r="D64" s="26"/>
      <c r="E64" s="26"/>
      <c r="F64" s="27" t="s">
        <v>100</v>
      </c>
      <c r="G64" s="27" t="s">
        <v>100</v>
      </c>
      <c r="H64" s="24"/>
    </row>
    <row r="65" spans="1:8" ht="13" customHeight="1">
      <c r="A65" s="3"/>
      <c r="B65" s="25" t="s">
        <v>101</v>
      </c>
      <c r="C65" s="28"/>
      <c r="D65" s="26"/>
      <c r="E65" s="28"/>
      <c r="F65" s="22">
        <f>F62</f>
        <v>94.288200000000003</v>
      </c>
      <c r="G65" s="23">
        <f>G62</f>
        <v>1.3841430033129081E-2</v>
      </c>
      <c r="H65" s="24"/>
    </row>
    <row r="66" spans="1:8" ht="13" customHeight="1">
      <c r="A66" s="3"/>
      <c r="B66" s="11" t="s">
        <v>112</v>
      </c>
      <c r="C66" s="12"/>
      <c r="D66" s="12"/>
      <c r="E66" s="12"/>
      <c r="F66" s="12"/>
      <c r="G66" s="12"/>
      <c r="H66" s="13"/>
    </row>
    <row r="67" spans="1:8" ht="13" customHeight="1">
      <c r="A67" s="3"/>
      <c r="B67" s="11" t="s">
        <v>113</v>
      </c>
      <c r="C67" s="12"/>
      <c r="D67" s="12"/>
      <c r="E67" s="12"/>
      <c r="F67" s="3"/>
      <c r="G67" s="14"/>
      <c r="H67" s="13"/>
    </row>
    <row r="68" spans="1:8" ht="13" customHeight="1">
      <c r="A68" s="29"/>
      <c r="B68" s="15" t="s">
        <v>114</v>
      </c>
      <c r="C68" s="12" t="s">
        <v>115</v>
      </c>
      <c r="D68" s="31" t="s">
        <v>116</v>
      </c>
      <c r="E68" s="16">
        <v>500000</v>
      </c>
      <c r="F68" s="17">
        <v>490.80549999999999</v>
      </c>
      <c r="G68" s="18">
        <f t="shared" ref="G68:G69" si="1">ROUND(F68/$F$79,4)</f>
        <v>7.1999999999999995E-2</v>
      </c>
      <c r="H68" s="32">
        <v>6.7699999999999996E-2</v>
      </c>
    </row>
    <row r="69" spans="1:8" ht="13" customHeight="1">
      <c r="A69" s="29"/>
      <c r="B69" s="15" t="s">
        <v>117</v>
      </c>
      <c r="C69" s="12" t="s">
        <v>118</v>
      </c>
      <c r="D69" s="31" t="s">
        <v>110</v>
      </c>
      <c r="E69" s="16">
        <v>120000</v>
      </c>
      <c r="F69" s="17">
        <v>119.78028</v>
      </c>
      <c r="G69" s="18">
        <f t="shared" si="1"/>
        <v>1.7600000000000001E-2</v>
      </c>
      <c r="H69" s="32">
        <v>5.1503E-2</v>
      </c>
    </row>
    <row r="70" spans="1:8" ht="13" customHeight="1">
      <c r="A70" s="29"/>
      <c r="B70" s="15"/>
      <c r="C70" s="12"/>
      <c r="D70" s="31"/>
      <c r="E70" s="16"/>
      <c r="F70" s="17"/>
      <c r="G70" s="18"/>
      <c r="H70" s="32"/>
    </row>
    <row r="71" spans="1:8" ht="13" customHeight="1">
      <c r="A71" s="29"/>
      <c r="B71" s="15"/>
      <c r="C71" s="12"/>
      <c r="D71" s="12"/>
      <c r="E71" s="16"/>
      <c r="F71" s="20"/>
      <c r="G71" s="21"/>
      <c r="H71" s="32"/>
    </row>
    <row r="72" spans="1:8" ht="13" customHeight="1">
      <c r="A72" s="3"/>
      <c r="B72" s="11" t="s">
        <v>98</v>
      </c>
      <c r="C72" s="12"/>
      <c r="D72" s="12"/>
      <c r="E72" s="12"/>
      <c r="F72" s="22">
        <f>SUM(F68:F69)</f>
        <v>610.58578</v>
      </c>
      <c r="G72" s="23">
        <f>SUM(G68:G69)</f>
        <v>8.9599999999999999E-2</v>
      </c>
      <c r="H72" s="24"/>
    </row>
    <row r="73" spans="1:8" ht="13" customHeight="1">
      <c r="A73" s="3"/>
      <c r="B73" s="25" t="s">
        <v>101</v>
      </c>
      <c r="C73" s="28"/>
      <c r="D73" s="26"/>
      <c r="E73" s="28"/>
      <c r="F73" s="22">
        <f>F72</f>
        <v>610.58578</v>
      </c>
      <c r="G73" s="23">
        <f>G72</f>
        <v>8.9599999999999999E-2</v>
      </c>
      <c r="H73" s="24"/>
    </row>
    <row r="74" spans="1:8" ht="13" customHeight="1">
      <c r="A74" s="3"/>
      <c r="B74" s="11" t="s">
        <v>119</v>
      </c>
      <c r="C74" s="12"/>
      <c r="D74" s="12"/>
      <c r="E74" s="12"/>
      <c r="F74" s="12"/>
      <c r="G74" s="12"/>
      <c r="H74" s="13"/>
    </row>
    <row r="75" spans="1:8" ht="13" customHeight="1">
      <c r="A75" s="29"/>
      <c r="B75" s="15" t="s">
        <v>120</v>
      </c>
      <c r="C75" s="12"/>
      <c r="D75" s="31"/>
      <c r="E75" s="16">
        <v>1922011.3459999999</v>
      </c>
      <c r="F75" s="34">
        <v>1921.1829591000001</v>
      </c>
      <c r="G75" s="18">
        <f t="shared" ref="G75" si="2">ROUND(F75/$F$79,4)</f>
        <v>0.28199999999999997</v>
      </c>
      <c r="H75" s="35"/>
    </row>
    <row r="76" spans="1:8" ht="13" customHeight="1">
      <c r="A76" s="3"/>
      <c r="B76" s="11" t="s">
        <v>98</v>
      </c>
      <c r="C76" s="12"/>
      <c r="D76" s="12"/>
      <c r="E76" s="12"/>
      <c r="F76" s="22">
        <f>SUM(F75)</f>
        <v>1921.1829591000001</v>
      </c>
      <c r="G76" s="23">
        <f>SUM(G75:G75)</f>
        <v>0.28199999999999997</v>
      </c>
      <c r="H76" s="24"/>
    </row>
    <row r="77" spans="1:8" ht="13" customHeight="1">
      <c r="A77" s="3"/>
      <c r="B77" s="25" t="s">
        <v>101</v>
      </c>
      <c r="C77" s="28"/>
      <c r="D77" s="26"/>
      <c r="E77" s="28"/>
      <c r="F77" s="22">
        <f>F76</f>
        <v>1921.1829591000001</v>
      </c>
      <c r="G77" s="23">
        <f>G76</f>
        <v>0.28199999999999997</v>
      </c>
      <c r="H77" s="24"/>
    </row>
    <row r="78" spans="1:8" ht="13" customHeight="1">
      <c r="A78" s="3"/>
      <c r="B78" s="25" t="s">
        <v>121</v>
      </c>
      <c r="C78" s="12"/>
      <c r="D78" s="26"/>
      <c r="E78" s="12"/>
      <c r="F78" s="36">
        <f>F79-SUMIF(B:B,"Sub Total",F:F)+F54</f>
        <v>-307.54947939999886</v>
      </c>
      <c r="G78" s="37">
        <f>ROUND(F78/$F$79,4)</f>
        <v>-4.5100000000000001E-2</v>
      </c>
      <c r="H78" s="24"/>
    </row>
    <row r="79" spans="1:8" ht="13" customHeight="1" thickBot="1">
      <c r="A79" s="3"/>
      <c r="B79" s="38" t="s">
        <v>122</v>
      </c>
      <c r="C79" s="39"/>
      <c r="D79" s="39"/>
      <c r="E79" s="39"/>
      <c r="F79" s="40">
        <v>6812.0273537000003</v>
      </c>
      <c r="G79" s="41">
        <f>G44+G62+G73+G75+G78</f>
        <v>0.99998644622046318</v>
      </c>
      <c r="H79" s="42"/>
    </row>
    <row r="80" spans="1:8" ht="13" customHeight="1">
      <c r="A80" s="3"/>
      <c r="B80" s="5"/>
      <c r="C80" s="3"/>
      <c r="D80" s="3"/>
      <c r="E80" s="3"/>
      <c r="F80" s="3"/>
      <c r="G80" s="3"/>
      <c r="H80" s="3"/>
    </row>
    <row r="81" spans="1:8" ht="13" customHeight="1">
      <c r="A81" s="3"/>
      <c r="C81" s="3"/>
      <c r="D81" s="3"/>
      <c r="E81" s="3"/>
      <c r="F81" s="3"/>
      <c r="G81" s="3"/>
      <c r="H81" s="3"/>
    </row>
    <row r="82" spans="1:8" ht="13" customHeight="1">
      <c r="A82" s="3"/>
      <c r="B82" s="43" t="s">
        <v>123</v>
      </c>
      <c r="C82" s="3"/>
      <c r="D82" s="3"/>
      <c r="E82" s="3"/>
      <c r="F82" s="3"/>
      <c r="G82" s="3"/>
      <c r="H82" s="3"/>
    </row>
    <row r="83" spans="1:8" ht="13" customHeight="1">
      <c r="A83" s="3"/>
      <c r="B83" s="44"/>
      <c r="C83" s="44"/>
      <c r="D83" s="44"/>
      <c r="E83" s="44"/>
      <c r="F83" s="44"/>
      <c r="G83" s="44"/>
      <c r="H83" s="44"/>
    </row>
    <row r="84" spans="1:8">
      <c r="A84">
        <v>1</v>
      </c>
      <c r="B84" t="s">
        <v>124</v>
      </c>
      <c r="C84" t="s">
        <v>125</v>
      </c>
      <c r="D84" s="45"/>
    </row>
    <row r="85" spans="1:8">
      <c r="A85">
        <f>MAX($A$1:A84)+1</f>
        <v>2</v>
      </c>
      <c r="B85" t="s">
        <v>126</v>
      </c>
      <c r="C85" t="s">
        <v>125</v>
      </c>
      <c r="D85" s="45"/>
    </row>
    <row r="86" spans="1:8">
      <c r="A86">
        <f>MAX($A$1:A85)+1</f>
        <v>3</v>
      </c>
      <c r="B86" t="s">
        <v>127</v>
      </c>
      <c r="D86" s="45"/>
    </row>
    <row r="87" spans="1:8" ht="18" customHeight="1">
      <c r="B87" s="46" t="s">
        <v>128</v>
      </c>
      <c r="C87" s="47" t="s">
        <v>129</v>
      </c>
      <c r="D87" s="48" t="s">
        <v>130</v>
      </c>
    </row>
    <row r="88" spans="1:8">
      <c r="B88" s="49" t="s">
        <v>131</v>
      </c>
      <c r="C88" s="50">
        <v>9.827</v>
      </c>
      <c r="D88" s="51">
        <v>10.163</v>
      </c>
    </row>
    <row r="89" spans="1:8">
      <c r="B89" s="49" t="s">
        <v>132</v>
      </c>
      <c r="C89" s="50">
        <v>9.8239999999999998</v>
      </c>
      <c r="D89" s="51">
        <v>10.147</v>
      </c>
    </row>
    <row r="90" spans="1:8">
      <c r="B90" s="49" t="s">
        <v>133</v>
      </c>
      <c r="C90" s="50" t="s">
        <v>134</v>
      </c>
      <c r="D90" s="51">
        <v>10.02</v>
      </c>
    </row>
    <row r="91" spans="1:8">
      <c r="B91" s="49" t="s">
        <v>135</v>
      </c>
      <c r="C91" s="50">
        <v>9.8239999999999998</v>
      </c>
      <c r="D91" s="51">
        <v>10.147</v>
      </c>
    </row>
    <row r="92" spans="1:8">
      <c r="C92" s="52"/>
      <c r="D92" s="53"/>
    </row>
    <row r="93" spans="1:8">
      <c r="B93" t="s">
        <v>136</v>
      </c>
      <c r="C93" s="52"/>
      <c r="D93" s="53"/>
    </row>
    <row r="94" spans="1:8">
      <c r="B94" t="s">
        <v>137</v>
      </c>
      <c r="C94" s="52"/>
      <c r="D94" s="53"/>
    </row>
    <row r="95" spans="1:8">
      <c r="C95" s="52"/>
      <c r="D95" s="53"/>
    </row>
    <row r="96" spans="1:8">
      <c r="A96">
        <f>MAX($A$1:A93)+1</f>
        <v>4</v>
      </c>
      <c r="B96" t="s">
        <v>138</v>
      </c>
      <c r="C96" s="54" t="s">
        <v>125</v>
      </c>
      <c r="D96" s="53"/>
    </row>
    <row r="97" spans="1:6">
      <c r="A97">
        <f>MAX($A$1:A96)+1</f>
        <v>5</v>
      </c>
      <c r="B97" t="s">
        <v>139</v>
      </c>
      <c r="C97" s="54" t="s">
        <v>125</v>
      </c>
      <c r="D97" s="53"/>
    </row>
    <row r="98" spans="1:6">
      <c r="A98">
        <f>MAX($A$1:A97)+1</f>
        <v>6</v>
      </c>
      <c r="B98" t="s">
        <v>140</v>
      </c>
      <c r="C98" t="s">
        <v>141</v>
      </c>
      <c r="D98" s="53"/>
    </row>
    <row r="99" spans="1:6">
      <c r="A99">
        <f>MAX($A$1:A98)+1</f>
        <v>7</v>
      </c>
      <c r="B99" t="s">
        <v>142</v>
      </c>
      <c r="C99" t="s">
        <v>125</v>
      </c>
      <c r="D99" s="53"/>
    </row>
    <row r="100" spans="1:6">
      <c r="A100">
        <f>MAX($A$1:A99)+1</f>
        <v>8</v>
      </c>
      <c r="B100" t="s">
        <v>143</v>
      </c>
      <c r="C100" s="55">
        <v>0.11</v>
      </c>
      <c r="D100" s="53"/>
    </row>
    <row r="101" spans="1:6">
      <c r="A101">
        <f>MAX($A$1:A100)+1</f>
        <v>9</v>
      </c>
      <c r="B101" s="56" t="s">
        <v>144</v>
      </c>
      <c r="C101" t="s">
        <v>125</v>
      </c>
      <c r="D101" s="53"/>
    </row>
    <row r="102" spans="1:6">
      <c r="A102">
        <f>MAX($A$1:A101)+1</f>
        <v>10</v>
      </c>
      <c r="B102" t="s">
        <v>145</v>
      </c>
      <c r="C102" t="s">
        <v>125</v>
      </c>
      <c r="D102" s="53"/>
    </row>
    <row r="103" spans="1:6" ht="15" thickBot="1">
      <c r="D103" s="53"/>
    </row>
    <row r="104" spans="1:6">
      <c r="A104" s="57"/>
      <c r="B104" s="58" t="s">
        <v>146</v>
      </c>
      <c r="C104" s="58"/>
      <c r="D104" s="58"/>
      <c r="E104" s="58"/>
      <c r="F104" s="59"/>
    </row>
    <row r="105" spans="1:6">
      <c r="A105" s="60"/>
      <c r="B105" s="61" t="s">
        <v>0</v>
      </c>
      <c r="C105" s="61"/>
      <c r="D105" s="61"/>
      <c r="E105" s="61"/>
      <c r="F105" s="62"/>
    </row>
    <row r="106" spans="1:6">
      <c r="A106" s="60"/>
      <c r="B106" s="61"/>
      <c r="C106" s="61"/>
      <c r="D106" s="61"/>
      <c r="E106" s="61"/>
      <c r="F106" s="62"/>
    </row>
    <row r="107" spans="1:6">
      <c r="A107" s="63">
        <v>1</v>
      </c>
      <c r="B107" s="64" t="s">
        <v>147</v>
      </c>
      <c r="C107" s="65">
        <v>46142</v>
      </c>
      <c r="D107" s="64"/>
      <c r="E107" s="64"/>
      <c r="F107" s="66"/>
    </row>
    <row r="108" spans="1:6" ht="42">
      <c r="A108" s="60"/>
      <c r="B108" s="67" t="s">
        <v>148</v>
      </c>
      <c r="C108" s="68" t="s">
        <v>149</v>
      </c>
      <c r="D108" s="68" t="s">
        <v>150</v>
      </c>
      <c r="E108" s="68" t="s">
        <v>151</v>
      </c>
      <c r="F108" s="69" t="s">
        <v>152</v>
      </c>
    </row>
    <row r="109" spans="1:6">
      <c r="A109" s="60"/>
      <c r="B109" s="70" t="s">
        <v>153</v>
      </c>
      <c r="C109" s="71" t="s">
        <v>154</v>
      </c>
      <c r="D109" s="72">
        <v>24168.031298000002</v>
      </c>
      <c r="E109" s="73">
        <v>24098.2</v>
      </c>
      <c r="F109" s="74">
        <v>28.2327136</v>
      </c>
    </row>
    <row r="110" spans="1:6">
      <c r="A110" s="60"/>
      <c r="B110" s="70"/>
      <c r="C110" s="71"/>
      <c r="D110" s="72"/>
      <c r="E110" s="73"/>
      <c r="F110" s="74"/>
    </row>
    <row r="111" spans="1:6">
      <c r="A111" s="60"/>
      <c r="B111" s="70"/>
      <c r="C111" s="71"/>
      <c r="D111" s="72"/>
      <c r="E111" s="73"/>
      <c r="F111" s="74"/>
    </row>
    <row r="112" spans="1:6">
      <c r="A112" s="60"/>
      <c r="B112" s="75" t="s">
        <v>155</v>
      </c>
      <c r="C112" s="76">
        <v>-3.6791</v>
      </c>
      <c r="D112" s="77"/>
      <c r="E112" s="77"/>
      <c r="F112" s="78"/>
    </row>
    <row r="113" spans="1:6">
      <c r="A113" s="60"/>
      <c r="B113" s="79"/>
      <c r="C113" s="79"/>
      <c r="D113" s="79"/>
      <c r="E113" s="79"/>
      <c r="F113" s="80"/>
    </row>
    <row r="114" spans="1:6">
      <c r="A114" s="60"/>
      <c r="B114" s="81" t="s">
        <v>156</v>
      </c>
      <c r="C114" s="82"/>
      <c r="D114" s="82"/>
      <c r="E114" s="82"/>
      <c r="F114" s="83"/>
    </row>
    <row r="115" spans="1:6" ht="98">
      <c r="A115" s="60"/>
      <c r="B115" s="84" t="s">
        <v>157</v>
      </c>
      <c r="C115" s="84" t="s">
        <v>158</v>
      </c>
      <c r="D115" s="84" t="s">
        <v>159</v>
      </c>
      <c r="E115" s="84" t="s">
        <v>160</v>
      </c>
      <c r="F115" s="85" t="s">
        <v>161</v>
      </c>
    </row>
    <row r="116" spans="1:6">
      <c r="A116" s="60"/>
      <c r="B116" s="86">
        <v>16</v>
      </c>
      <c r="C116" s="86">
        <v>16</v>
      </c>
      <c r="D116" s="87">
        <v>25051864.550000001</v>
      </c>
      <c r="E116" s="87">
        <v>23713215.5</v>
      </c>
      <c r="F116" s="88">
        <v>-1338649.05</v>
      </c>
    </row>
    <row r="117" spans="1:6">
      <c r="A117" s="60"/>
      <c r="B117" s="89"/>
      <c r="C117" s="89"/>
      <c r="D117" s="90"/>
      <c r="E117" s="90"/>
      <c r="F117" s="91"/>
    </row>
    <row r="118" spans="1:6">
      <c r="A118" s="60"/>
      <c r="B118" s="89"/>
      <c r="C118" s="89"/>
      <c r="D118" s="89"/>
      <c r="E118" s="89"/>
      <c r="F118" s="91"/>
    </row>
    <row r="119" spans="1:6">
      <c r="A119" s="60"/>
      <c r="B119" s="92" t="s">
        <v>162</v>
      </c>
      <c r="C119" s="89"/>
      <c r="D119" s="89"/>
      <c r="E119" s="89"/>
      <c r="F119" s="91" t="s">
        <v>125</v>
      </c>
    </row>
    <row r="120" spans="1:6">
      <c r="A120" s="60"/>
      <c r="B120" s="79"/>
      <c r="C120" s="79"/>
      <c r="D120" s="79"/>
      <c r="E120" s="79"/>
      <c r="F120" s="80"/>
    </row>
    <row r="121" spans="1:6">
      <c r="A121" s="60"/>
      <c r="B121" s="79"/>
      <c r="C121" s="79"/>
      <c r="D121" s="79"/>
      <c r="E121" s="79"/>
      <c r="F121" s="80"/>
    </row>
    <row r="122" spans="1:6">
      <c r="A122" s="63">
        <v>2</v>
      </c>
      <c r="B122" s="92" t="str">
        <f>"Other than Hedging Positions through Futures as on "&amp;TEXT(C107,"DD-MM-YYYY")</f>
        <v>Other than Hedging Positions through Futures as on 30-04-2026</v>
      </c>
      <c r="C122" s="79"/>
      <c r="D122" s="79"/>
      <c r="E122" s="79"/>
      <c r="F122" s="80"/>
    </row>
    <row r="123" spans="1:6" ht="42">
      <c r="A123" s="60"/>
      <c r="B123" s="93" t="s">
        <v>148</v>
      </c>
      <c r="C123" s="94" t="s">
        <v>149</v>
      </c>
      <c r="D123" s="94" t="s">
        <v>150</v>
      </c>
      <c r="E123" s="94" t="s">
        <v>151</v>
      </c>
      <c r="F123" s="95" t="s">
        <v>152</v>
      </c>
    </row>
    <row r="124" spans="1:6">
      <c r="A124" s="60"/>
      <c r="B124" s="96" t="s">
        <v>125</v>
      </c>
      <c r="C124" s="97"/>
      <c r="D124" s="97"/>
      <c r="E124" s="97"/>
      <c r="F124" s="98"/>
    </row>
    <row r="125" spans="1:6">
      <c r="A125" s="60"/>
      <c r="B125" s="79"/>
      <c r="C125" s="79"/>
      <c r="D125" s="79"/>
      <c r="E125" s="79"/>
      <c r="F125" s="80"/>
    </row>
    <row r="126" spans="1:6">
      <c r="A126" s="60"/>
      <c r="B126" s="99" t="s">
        <v>155</v>
      </c>
      <c r="C126" s="79" t="s">
        <v>125</v>
      </c>
      <c r="D126" s="79"/>
      <c r="E126" s="79"/>
      <c r="F126" s="80"/>
    </row>
    <row r="127" spans="1:6">
      <c r="A127" s="60"/>
      <c r="B127" s="79"/>
      <c r="C127" s="79"/>
      <c r="D127" s="79"/>
      <c r="E127" s="79"/>
      <c r="F127" s="80"/>
    </row>
    <row r="128" spans="1:6">
      <c r="A128" s="60"/>
      <c r="B128" s="79"/>
      <c r="C128" s="79"/>
      <c r="D128" s="79"/>
      <c r="E128" s="79"/>
      <c r="F128" s="80"/>
    </row>
    <row r="129" spans="1:6">
      <c r="A129" s="60"/>
      <c r="B129" s="100" t="s">
        <v>163</v>
      </c>
      <c r="C129" s="101"/>
      <c r="D129" s="101"/>
      <c r="E129" s="101"/>
      <c r="F129" s="102"/>
    </row>
    <row r="130" spans="1:6" ht="98">
      <c r="A130" s="60"/>
      <c r="B130" s="68" t="s">
        <v>157</v>
      </c>
      <c r="C130" s="68" t="s">
        <v>158</v>
      </c>
      <c r="D130" s="68" t="s">
        <v>159</v>
      </c>
      <c r="E130" s="68" t="s">
        <v>160</v>
      </c>
      <c r="F130" s="69" t="s">
        <v>161</v>
      </c>
    </row>
    <row r="131" spans="1:6">
      <c r="A131" s="60"/>
      <c r="B131" s="71" t="s">
        <v>125</v>
      </c>
      <c r="C131" s="68"/>
      <c r="D131" s="68"/>
      <c r="E131" s="68"/>
      <c r="F131" s="69"/>
    </row>
    <row r="132" spans="1:6">
      <c r="A132" s="60"/>
      <c r="B132" s="79"/>
      <c r="C132" s="79"/>
      <c r="D132" s="79"/>
      <c r="E132" s="79"/>
      <c r="F132" s="80"/>
    </row>
    <row r="133" spans="1:6">
      <c r="A133" s="63">
        <v>3</v>
      </c>
      <c r="B133" s="92" t="str">
        <f>"Hedging Positions through Put / Call Options as on "&amp;TEXT(C107,"DD-MM-YYYY")</f>
        <v>Hedging Positions through Put / Call Options as on 30-04-2026</v>
      </c>
      <c r="C133" s="79"/>
      <c r="D133" s="79"/>
      <c r="E133" s="79"/>
      <c r="F133" s="80"/>
    </row>
    <row r="134" spans="1:6" ht="42">
      <c r="A134" s="60"/>
      <c r="B134" s="67" t="s">
        <v>148</v>
      </c>
      <c r="C134" s="68" t="s">
        <v>164</v>
      </c>
      <c r="D134" s="68" t="s">
        <v>165</v>
      </c>
      <c r="E134" s="68" t="s">
        <v>166</v>
      </c>
      <c r="F134" s="80"/>
    </row>
    <row r="135" spans="1:6">
      <c r="A135" s="60"/>
      <c r="B135" s="103" t="s">
        <v>57</v>
      </c>
      <c r="C135" s="103">
        <v>17</v>
      </c>
      <c r="D135" s="103">
        <v>8.9</v>
      </c>
      <c r="E135" s="103">
        <v>36.35</v>
      </c>
      <c r="F135" s="80"/>
    </row>
    <row r="136" spans="1:6">
      <c r="A136" s="60"/>
      <c r="B136" s="79"/>
      <c r="C136" s="79"/>
      <c r="D136" s="79"/>
      <c r="E136" s="79"/>
      <c r="F136" s="80"/>
    </row>
    <row r="137" spans="1:6">
      <c r="A137" s="60"/>
      <c r="B137" s="79" t="s">
        <v>167</v>
      </c>
      <c r="C137" s="104">
        <v>-0.122465</v>
      </c>
      <c r="D137" s="79"/>
      <c r="E137" s="79"/>
      <c r="F137" s="80"/>
    </row>
    <row r="138" spans="1:6">
      <c r="A138" s="60"/>
      <c r="B138" s="79"/>
      <c r="C138" s="79"/>
      <c r="D138" s="79"/>
      <c r="E138" s="79"/>
      <c r="F138" s="80"/>
    </row>
    <row r="139" spans="1:6">
      <c r="A139" s="60"/>
      <c r="B139" s="105" t="s">
        <v>168</v>
      </c>
      <c r="C139" s="106"/>
      <c r="D139" s="106"/>
      <c r="E139" s="79"/>
      <c r="F139" s="80"/>
    </row>
    <row r="140" spans="1:6" ht="42">
      <c r="A140" s="60"/>
      <c r="B140" s="68" t="s">
        <v>169</v>
      </c>
      <c r="C140" s="68" t="s">
        <v>170</v>
      </c>
      <c r="D140" s="68" t="s">
        <v>171</v>
      </c>
      <c r="E140" s="79"/>
      <c r="F140" s="80"/>
    </row>
    <row r="141" spans="1:6">
      <c r="A141" s="60"/>
      <c r="B141" s="86">
        <v>10</v>
      </c>
      <c r="C141" s="86">
        <v>741352.5</v>
      </c>
      <c r="D141" s="87">
        <v>-565582.5</v>
      </c>
      <c r="E141" s="79"/>
      <c r="F141" s="80"/>
    </row>
    <row r="142" spans="1:6">
      <c r="A142" s="60"/>
      <c r="B142" s="79"/>
      <c r="C142" s="79"/>
      <c r="D142" s="79"/>
      <c r="E142" s="79"/>
      <c r="F142" s="80"/>
    </row>
    <row r="143" spans="1:6">
      <c r="A143" s="63">
        <v>4</v>
      </c>
      <c r="B143" s="92" t="str">
        <f>"Other than Hedging Positions through Options as on "&amp;TEXT(C107,"DD-MM-YYYY")</f>
        <v>Other than Hedging Positions through Options as on 30-04-2026</v>
      </c>
      <c r="C143" s="79"/>
      <c r="D143" s="79"/>
      <c r="E143" s="79"/>
      <c r="F143" s="80"/>
    </row>
    <row r="144" spans="1:6" ht="42">
      <c r="A144" s="60"/>
      <c r="B144" s="67" t="s">
        <v>148</v>
      </c>
      <c r="C144" s="68" t="s">
        <v>172</v>
      </c>
      <c r="D144" s="68" t="s">
        <v>173</v>
      </c>
      <c r="E144" s="68" t="s">
        <v>174</v>
      </c>
      <c r="F144" s="69" t="s">
        <v>175</v>
      </c>
    </row>
    <row r="145" spans="1:6">
      <c r="A145" s="60"/>
      <c r="B145" s="103" t="s">
        <v>125</v>
      </c>
      <c r="C145" s="103"/>
      <c r="D145" s="103"/>
      <c r="E145" s="103"/>
      <c r="F145" s="107"/>
    </row>
    <row r="146" spans="1:6">
      <c r="A146" s="60"/>
      <c r="B146" s="79"/>
      <c r="C146" s="79"/>
      <c r="D146" s="79"/>
      <c r="E146" s="79"/>
      <c r="F146" s="80"/>
    </row>
    <row r="147" spans="1:6">
      <c r="A147" s="60"/>
      <c r="B147" s="79" t="s">
        <v>176</v>
      </c>
      <c r="C147" s="104" t="s">
        <v>125</v>
      </c>
      <c r="D147" s="79"/>
      <c r="E147" s="79"/>
      <c r="F147" s="80"/>
    </row>
    <row r="148" spans="1:6">
      <c r="A148" s="60"/>
      <c r="B148" s="79"/>
      <c r="C148" s="79"/>
      <c r="D148" s="79"/>
      <c r="E148" s="79"/>
      <c r="F148" s="80"/>
    </row>
    <row r="149" spans="1:6">
      <c r="A149" s="60"/>
      <c r="B149" s="105" t="s">
        <v>177</v>
      </c>
      <c r="C149" s="79"/>
      <c r="D149" s="79"/>
      <c r="E149" s="79"/>
      <c r="F149" s="80"/>
    </row>
    <row r="150" spans="1:6" ht="42">
      <c r="A150" s="60"/>
      <c r="B150" s="67" t="s">
        <v>169</v>
      </c>
      <c r="C150" s="68" t="s">
        <v>178</v>
      </c>
      <c r="D150" s="68" t="s">
        <v>171</v>
      </c>
      <c r="E150" s="79"/>
      <c r="F150" s="80"/>
    </row>
    <row r="151" spans="1:6">
      <c r="A151" s="60"/>
      <c r="B151" s="70" t="s">
        <v>125</v>
      </c>
      <c r="C151" s="68"/>
      <c r="D151" s="68"/>
      <c r="E151" s="79"/>
      <c r="F151" s="80"/>
    </row>
    <row r="152" spans="1:6">
      <c r="A152" s="60"/>
      <c r="B152" s="79"/>
      <c r="C152" s="79"/>
      <c r="D152" s="79"/>
      <c r="E152" s="79"/>
      <c r="F152" s="80"/>
    </row>
    <row r="153" spans="1:6">
      <c r="A153" s="63">
        <v>5</v>
      </c>
      <c r="B153" s="61" t="str">
        <f>"Hedging Positions through swaps as on "&amp;TEXT(C107,"DD-MM-YYYY")</f>
        <v>Hedging Positions through swaps as on 30-04-2026</v>
      </c>
      <c r="C153" s="79" t="s">
        <v>125</v>
      </c>
      <c r="D153" s="79"/>
      <c r="E153" s="79"/>
      <c r="F153" s="80"/>
    </row>
    <row r="154" spans="1:6">
      <c r="A154" s="60"/>
      <c r="B154" s="108"/>
      <c r="C154" s="79"/>
      <c r="D154" s="79"/>
      <c r="E154" s="79"/>
      <c r="F154" s="80"/>
    </row>
    <row r="155" spans="1:6" ht="15" thickBot="1">
      <c r="A155" s="109"/>
      <c r="B155" s="110"/>
      <c r="C155" s="110"/>
      <c r="D155" s="110"/>
      <c r="E155" s="110"/>
      <c r="F155" s="111"/>
    </row>
  </sheetData>
  <mergeCells count="3">
    <mergeCell ref="B83:H83"/>
    <mergeCell ref="B114:F114"/>
    <mergeCell ref="B129:F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ASIF02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 Naik</dc:creator>
  <cp:lastModifiedBy>Haresh Naik</cp:lastModifiedBy>
  <dcterms:created xsi:type="dcterms:W3CDTF">2026-05-08T08:01:23Z</dcterms:created>
  <dcterms:modified xsi:type="dcterms:W3CDTF">2026-05-08T08:02:23Z</dcterms:modified>
</cp:coreProperties>
</file>